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HP\Documents\Projects\BME_Oktatas\2025_ősz\Bev_alg_1\"/>
    </mc:Choice>
  </mc:AlternateContent>
  <xr:revisionPtr revIDLastSave="0" documentId="13_ncr:1_{ECF78D2C-3AD1-476D-81F0-AC657B246F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D12" i="1" s="1"/>
  <c r="C11" i="1"/>
  <c r="D11" i="1" s="1"/>
  <c r="C9" i="1"/>
  <c r="D9" i="1" s="1"/>
  <c r="C10" i="1"/>
  <c r="D10" i="1" s="1"/>
  <c r="B14" i="1"/>
  <c r="B15" i="1"/>
  <c r="C14" i="1"/>
  <c r="C15" i="1"/>
  <c r="D15" i="1" s="1"/>
  <c r="B10" i="1"/>
  <c r="B12" i="1"/>
  <c r="B11" i="1"/>
  <c r="B9" i="1"/>
  <c r="B13" i="1" l="1"/>
  <c r="C19" i="1"/>
  <c r="D19" i="1" s="1"/>
  <c r="C20" i="1"/>
  <c r="D20" i="1" s="1"/>
  <c r="C21" i="1"/>
  <c r="D21" i="1" s="1"/>
  <c r="A23" i="1" s="1"/>
  <c r="D14" i="1"/>
  <c r="C18" i="1"/>
  <c r="D18" i="1" s="1"/>
  <c r="C13" i="1" l="1"/>
  <c r="D13" i="1" s="1"/>
</calcChain>
</file>

<file path=xl/sharedStrings.xml><?xml version="1.0" encoding="utf-8"?>
<sst xmlns="http://schemas.openxmlformats.org/spreadsheetml/2006/main" count="62" uniqueCount="59">
  <si>
    <t>1. Hf</t>
  </si>
  <si>
    <t>2- Hf</t>
  </si>
  <si>
    <t>3. Hf</t>
  </si>
  <si>
    <t>4. Hf</t>
  </si>
  <si>
    <t>5. Hf</t>
  </si>
  <si>
    <t>6. Hf</t>
  </si>
  <si>
    <t>7. Hf</t>
  </si>
  <si>
    <t>8. Hf</t>
  </si>
  <si>
    <t>9. Hf</t>
  </si>
  <si>
    <t>10. Hf</t>
  </si>
  <si>
    <t>11. Hf</t>
  </si>
  <si>
    <t>12. Hf</t>
  </si>
  <si>
    <t>2. ZH</t>
  </si>
  <si>
    <t>1. ZH</t>
  </si>
  <si>
    <t>10-12- Hf</t>
  </si>
  <si>
    <t>1.-3. Hf</t>
  </si>
  <si>
    <t>4.-6. Hf</t>
  </si>
  <si>
    <t>7.-9. Hf</t>
  </si>
  <si>
    <t>Státusz</t>
  </si>
  <si>
    <t>Pontszám</t>
  </si>
  <si>
    <t>Százalék</t>
  </si>
  <si>
    <t>1.-6. Hf + 1.ZH</t>
  </si>
  <si>
    <t>1.-9. Hf + 1. ZH</t>
  </si>
  <si>
    <t>Jegy:</t>
  </si>
  <si>
    <r>
      <rPr>
        <sz val="11"/>
        <color theme="1"/>
        <rFont val="Calibri"/>
        <family val="2"/>
        <charset val="238"/>
      </rPr>
      <t>≥</t>
    </r>
    <r>
      <rPr>
        <sz val="11"/>
        <color theme="1"/>
        <rFont val="Calibri"/>
        <family val="2"/>
      </rPr>
      <t xml:space="preserve"> 80%</t>
    </r>
  </si>
  <si>
    <r>
      <t>≥</t>
    </r>
    <r>
      <rPr>
        <sz val="11"/>
        <color theme="1"/>
        <rFont val="Calibri"/>
        <family val="2"/>
      </rPr>
      <t xml:space="preserve"> 70%, de &lt;80%</t>
    </r>
  </si>
  <si>
    <r>
      <t>≥</t>
    </r>
    <r>
      <rPr>
        <sz val="11"/>
        <color theme="1"/>
        <rFont val="Calibri"/>
        <family val="2"/>
      </rPr>
      <t xml:space="preserve"> 60%, de &lt; 70%</t>
    </r>
  </si>
  <si>
    <r>
      <t>≥</t>
    </r>
    <r>
      <rPr>
        <sz val="11"/>
        <color theme="1"/>
        <rFont val="Calibri"/>
        <family val="2"/>
      </rPr>
      <t xml:space="preserve"> 50%, de &lt; 60%</t>
    </r>
  </si>
  <si>
    <t>&lt; 50%</t>
  </si>
  <si>
    <t>Jeles (5)</t>
  </si>
  <si>
    <t>Jó (4)</t>
  </si>
  <si>
    <t>Közepes (3)</t>
  </si>
  <si>
    <t>Elégséges (2)</t>
  </si>
  <si>
    <t>Elégtelen (1)</t>
  </si>
  <si>
    <t>--</t>
  </si>
  <si>
    <t>(Eddig) nem értelmezhető</t>
  </si>
  <si>
    <t>Az egész félév során max. 4 házifeladat-pont pótolható !!!</t>
  </si>
  <si>
    <t>Negatív pontszám: az adott blokkból ennyi pont hiányzik a minimumkövetelményekhez.</t>
  </si>
  <si>
    <t>Magyarázat</t>
  </si>
  <si>
    <t>OK:</t>
  </si>
  <si>
    <t>Javítandó:</t>
  </si>
  <si>
    <t>Valamit nem teljesítettél, de van lehetőség javítani</t>
  </si>
  <si>
    <t>Baj van:</t>
  </si>
  <si>
    <t>Összes Hf</t>
  </si>
  <si>
    <t xml:space="preserve">A minimális követelményeket pótlással sem tudod már teljesíteni. </t>
  </si>
  <si>
    <t>Az adott házifeladat-blokk minimális követelményeit teljesítetted.</t>
  </si>
  <si>
    <t>Teljesítetted-e a minimum-követelményeket?</t>
  </si>
  <si>
    <t>Összteljesítményed</t>
  </si>
  <si>
    <t>A mutatott eredmények nem hivatalosak, tájékoztató jellegűek. Ez a táblázat nem jogforrás!!</t>
  </si>
  <si>
    <t>Írd be a pontszámaidat a 4. sor megfelelő celláiba. A hiányzókat hagyd üresen.</t>
  </si>
  <si>
    <t>1.-12.Hf + 1. ZH + 2. ZH</t>
  </si>
  <si>
    <t>Itt a százalékos értékek mindíg azt jelentik, hogy a kérdéses ellenőrzési pontig az addig megszerezhető</t>
  </si>
  <si>
    <t>összes pont hány százalékát érted el, a jobboldali táblázatból látod, hogy addig "hányasra állsz".</t>
  </si>
  <si>
    <t>amikor rég lejárt már a beadási határidő).</t>
  </si>
  <si>
    <t>a vizsgaeredményed lényegesen módosíthatja.</t>
  </si>
  <si>
    <t>Ez a táblázat csak a szorgalmi időszak eredményeit veszi figyelembe, a végső osztályzatodat</t>
  </si>
  <si>
    <t>Akkor vedd komolyan, ha az adott részfeladat eredményét beírtad.</t>
  </si>
  <si>
    <t>A közölt statisztikák értelmezése időfüggő (pl. a H4-es cella üresen hagyása mást jelent</t>
  </si>
  <si>
    <t>szeptember közepén, amikor a 8. adag házi feladat még ki sem volt tűzve, mint december közepén,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</si>
</sst>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quotePrefix="1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16" fontId="0" fillId="0" borderId="4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0" fillId="0" borderId="8" xfId="1" applyFont="1" applyBorder="1" applyAlignment="1">
      <alignment horizontal="center" vertical="center"/>
    </xf>
    <xf numFmtId="0" fontId="2" fillId="0" borderId="4" xfId="0" applyFont="1" applyBorder="1"/>
    <xf numFmtId="0" fontId="2" fillId="0" borderId="6" xfId="0" quotePrefix="1" applyFont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6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5" fillId="0" borderId="0" xfId="0" applyFont="1"/>
    <xf numFmtId="2" fontId="0" fillId="0" borderId="0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9" fontId="0" fillId="0" borderId="5" xfId="1" applyFont="1" applyBorder="1" applyAlignment="1">
      <alignment horizontal="center"/>
    </xf>
    <xf numFmtId="9" fontId="0" fillId="0" borderId="8" xfId="1" applyFont="1" applyBorder="1" applyAlignment="1">
      <alignment horizontal="center"/>
    </xf>
    <xf numFmtId="0" fontId="0" fillId="0" borderId="7" xfId="0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23"/>
  <sheetViews>
    <sheetView tabSelected="1" workbookViewId="0">
      <selection activeCell="A7" sqref="A7:D7"/>
    </sheetView>
  </sheetViews>
  <sheetFormatPr defaultRowHeight="14.4" x14ac:dyDescent="0.3"/>
  <cols>
    <col min="2" max="2" width="11.33203125" customWidth="1"/>
    <col min="4" max="4" width="11.88671875" customWidth="1"/>
    <col min="15" max="15" width="4.109375" customWidth="1"/>
    <col min="16" max="16" width="16.109375" customWidth="1"/>
  </cols>
  <sheetData>
    <row r="2" spans="1:23" ht="15" thickBot="1" x14ac:dyDescent="0.35"/>
    <row r="3" spans="1:23" x14ac:dyDescent="0.3">
      <c r="A3" s="17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13</v>
      </c>
      <c r="N3" s="19" t="s">
        <v>12</v>
      </c>
    </row>
    <row r="4" spans="1:23" ht="15" thickBot="1" x14ac:dyDescent="0.35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P4" t="s">
        <v>49</v>
      </c>
    </row>
    <row r="6" spans="1:23" ht="15" thickBot="1" x14ac:dyDescent="0.35"/>
    <row r="7" spans="1:23" x14ac:dyDescent="0.3">
      <c r="A7" s="32" t="s">
        <v>46</v>
      </c>
      <c r="B7" s="33"/>
      <c r="C7" s="33"/>
      <c r="D7" s="34"/>
      <c r="F7" s="21" t="s">
        <v>48</v>
      </c>
      <c r="P7" s="32" t="s">
        <v>38</v>
      </c>
      <c r="Q7" s="33"/>
      <c r="R7" s="33"/>
      <c r="S7" s="33"/>
      <c r="T7" s="33"/>
      <c r="U7" s="33"/>
      <c r="V7" s="33"/>
      <c r="W7" s="34"/>
    </row>
    <row r="8" spans="1:23" x14ac:dyDescent="0.3">
      <c r="A8" s="3"/>
      <c r="B8" s="10" t="s">
        <v>18</v>
      </c>
      <c r="C8" s="10" t="s">
        <v>19</v>
      </c>
      <c r="D8" s="11" t="s">
        <v>20</v>
      </c>
      <c r="F8" s="22" t="s">
        <v>57</v>
      </c>
      <c r="P8" s="3"/>
      <c r="Q8" s="4"/>
      <c r="R8" s="4"/>
      <c r="S8" s="4"/>
      <c r="T8" s="4"/>
      <c r="U8" s="4"/>
      <c r="V8" s="4"/>
      <c r="W8" s="5"/>
    </row>
    <row r="9" spans="1:23" x14ac:dyDescent="0.3">
      <c r="A9" s="3" t="s">
        <v>15</v>
      </c>
      <c r="B9" s="10" t="str">
        <f>IF(COUNTBLANK(A4:C4) &lt;=1,   IF(LARGE(A4:C4,2)&gt;=4, "OK",  IF(LARGE(A4:C4,1)+LARGE(A4:C4,2) &gt;=4,"Javítandó","Baj van!!" )                ), IF(  COUNTBLANK(A4:C4) =2, IF(LARGE(A4:C4,1)&gt;=4,"Javítandó","Baj van !!"     ),"Baj van!!"                   )  )</f>
        <v>Baj van!!</v>
      </c>
      <c r="C9" s="10" t="str">
        <f>IF(COUNTBLANK(A4:C4) &lt;=1,   IF(LARGE(A4:C4,2)&gt;=4,   SUM(A4:C4),  IF(LARGE(A4:C4,1)+LARGE(A4:C4,2) &gt;=4,           IF(LARGE(A4:C4,1)&gt;=4, LARGE(A4:C4,2)-4,  LARGE(A4:C4,1)+LARGE(A4:C4,2)-8   ),"--" )                ), IF(  COUNTBLANK(A4:C4) =2, IF(LARGE(A4:C4,1)&gt;=4, -4,"--"     ),"--"                   )  )</f>
        <v>--</v>
      </c>
      <c r="D9" s="12" t="str">
        <f>IF(C9 &lt;&gt;"--", IF(C9&gt;0,C9/18,"--"),"--")</f>
        <v>--</v>
      </c>
      <c r="F9" s="21" t="s">
        <v>58</v>
      </c>
      <c r="P9" s="3" t="s">
        <v>37</v>
      </c>
      <c r="Q9" s="4"/>
      <c r="R9" s="4"/>
      <c r="S9" s="4"/>
      <c r="T9" s="4"/>
      <c r="U9" s="4"/>
      <c r="V9" s="4"/>
      <c r="W9" s="5"/>
    </row>
    <row r="10" spans="1:23" x14ac:dyDescent="0.3">
      <c r="A10" s="3" t="s">
        <v>16</v>
      </c>
      <c r="B10" s="10" t="str">
        <f>IF(COUNTBLANK(D4:F4) &lt;=1,   IF(LARGE(D4:F4,2)&gt;=4, "OK",  IF(LARGE(D4:F4,1)+LARGE(D4:F4,2) &gt;=4,"Javítandó","Baj van!!" )                ), IF(  COUNTBLANK(D4:F4) =2, IF(LARGE(D4:F4,1)&gt;=4,"Javítandó","Baj van !!"     ),"Baj van!!"                   )  )</f>
        <v>Baj van!!</v>
      </c>
      <c r="C10" s="10" t="str">
        <f>IF(COUNTBLANK(D4:F4) &lt;=1,   IF(LARGE(D4:F4,2)&gt;=4,   SUM(D4:F4),  IF(LARGE(D4:F4,1)+LARGE(D4:F4,2) &gt;=4,           IF(LARGE(D4:F4,1)&gt;=4, LARGE(D4:F4,2)-4,  LARGE(D4:F4,1)+LARGE(D4:F4,2)-8   ),"--" )                ), IF(  COUNTBLANK(D4:F4) =2, IF(LARGE(D4:F4,1)&gt;=4, -4,"--"     ),"--"                   )  )</f>
        <v>--</v>
      </c>
      <c r="D10" s="12" t="str">
        <f>IF(C10 &lt;&gt;"--", IF(C10&gt;0,C10/18,"--"),"--")</f>
        <v>--</v>
      </c>
      <c r="F10" s="21" t="s">
        <v>53</v>
      </c>
      <c r="P10" s="3" t="s">
        <v>36</v>
      </c>
      <c r="Q10" s="4"/>
      <c r="R10" s="4"/>
      <c r="S10" s="4"/>
      <c r="T10" s="4"/>
      <c r="U10" s="4"/>
      <c r="V10" s="4"/>
      <c r="W10" s="5"/>
    </row>
    <row r="11" spans="1:23" x14ac:dyDescent="0.3">
      <c r="A11" s="3" t="s">
        <v>17</v>
      </c>
      <c r="B11" s="10" t="str">
        <f>IF(COUNTBLANK(G4:I4) &lt;=1,   IF(LARGE(G4:I4,2)&gt;=4, "OK",  IF(LARGE(G4:I4,1)+LARGE(G4:I4,2) &gt;=4,"Javítandó","Baj van!!" )                ), IF(  COUNTBLANK(G4:I4) =2, IF(LARGE(G4:I4,1)&gt;=4,"Javítandó","Baj van !!"     ),"Baj van!!"                   )  )</f>
        <v>Baj van!!</v>
      </c>
      <c r="C11" s="10" t="str">
        <f>IF(COUNTBLANK(G4:I4) &lt;=1,   IF(LARGE(G4:I4,2)&gt;=4,   SUM(G4:I4),  IF(LARGE(G4:I4,1)+LARGE(G4:I4,2) &gt;=4,           IF(LARGE(G4:I4,1)&gt;=4, LARGE(G4:I4,2)-4,  LARGE(G4:I4,1)+LARGE(G4:I4,2)-8   ),"--" )                ), IF(  COUNTBLANK(G4:I4) =2, IF(LARGE(G4:I4,1)&gt;=4, -4,"--"     ),"--"                   )  )</f>
        <v>--</v>
      </c>
      <c r="D11" s="12" t="str">
        <f>IF(C11 &lt;&gt;"--", IF(C11&gt;0,C11/18,"--"),"--")</f>
        <v>--</v>
      </c>
      <c r="F11" s="21"/>
      <c r="P11" s="3"/>
      <c r="Q11" s="4"/>
      <c r="R11" s="4"/>
      <c r="S11" s="4"/>
      <c r="T11" s="4"/>
      <c r="U11" s="4"/>
      <c r="V11" s="4"/>
      <c r="W11" s="5"/>
    </row>
    <row r="12" spans="1:23" x14ac:dyDescent="0.3">
      <c r="A12" s="6" t="s">
        <v>14</v>
      </c>
      <c r="B12" s="10" t="str">
        <f>IF(COUNTBLANK(J4:L4) &lt;=1,   IF(LARGE(J4:L4,2)&gt;=4, "OK",  IF(LARGE(J4:L4,1)+LARGE(J4:L4,2) &gt;=4,"Javítandó","Baj van!!" )                ), IF(  COUNTBLANK(J4:L4) =2, IF(LARGE(J4:L4,1)&gt;=4,"Javítandó","Baj van !!"     ),"Baj van!!"                   )  )</f>
        <v>Baj van!!</v>
      </c>
      <c r="C12" s="10" t="str">
        <f>IF(COUNTBLANK(J4:L4) &lt;=1,   IF(LARGE(J4:L4,2)&gt;=4,   SUM(J4:L4),  IF(LARGE(J4:L4,1)+LARGE(J4:L4,2) &gt;=4,           IF(LARGE(J4:L4,1)&gt;=4, LARGE(J4:L4,2)-4,  LARGE(J4:L4,1)+LARGE(J4:L4,2)-8   ),"--" )                ), IF(  COUNTBLANK(J4:L4) =2, IF(LARGE(J4:L4,1)&gt;=4, -4,"--"     ),"--"                   )  )</f>
        <v>--</v>
      </c>
      <c r="D12" s="12" t="str">
        <f t="shared" ref="D12" si="0">IF(C12 &lt;&gt;"--", IF(C12&gt;0,C12/18,"--"),"--")</f>
        <v>--</v>
      </c>
      <c r="F12" s="21"/>
      <c r="P12" s="3"/>
      <c r="Q12" s="4"/>
      <c r="R12" s="4"/>
      <c r="S12" s="4"/>
      <c r="T12" s="4"/>
      <c r="U12" s="4"/>
      <c r="V12" s="4"/>
      <c r="W12" s="5"/>
    </row>
    <row r="13" spans="1:23" x14ac:dyDescent="0.3">
      <c r="A13" s="6" t="s">
        <v>43</v>
      </c>
      <c r="B13" s="10" t="str">
        <f>IF(AND(B9="OK",B10="OK",B11="OK",B12="OK"),"OK",  IF(OR(C9="--",C10="--",C11="--",C12="--"),"Baj van!!",   IF(  SUMIF(B9:B12, "=Javítandó", C9:C12) &gt;=-4,"Javítandó","Baj van!!"        ) ) )</f>
        <v>Baj van!!</v>
      </c>
      <c r="C13" s="10" t="str">
        <f>IF(B13="OK",MIN(60,SUM(C9:C12)),"--")</f>
        <v>--</v>
      </c>
      <c r="D13" s="12" t="str">
        <f>IF(B13="OK",C13/60,"--")</f>
        <v>--</v>
      </c>
      <c r="F13" s="21"/>
      <c r="P13" s="3" t="s">
        <v>39</v>
      </c>
      <c r="Q13" s="4" t="s">
        <v>45</v>
      </c>
      <c r="R13" s="4"/>
      <c r="S13" s="4"/>
      <c r="T13" s="4"/>
      <c r="U13" s="4"/>
      <c r="V13" s="4"/>
      <c r="W13" s="5"/>
    </row>
    <row r="14" spans="1:23" x14ac:dyDescent="0.3">
      <c r="A14" s="3" t="s">
        <v>13</v>
      </c>
      <c r="B14" s="10" t="str">
        <f>IF(M4&gt;=10,"OK","Javítandó")</f>
        <v>Javítandó</v>
      </c>
      <c r="C14" s="10" t="str">
        <f>IF(COUNTBLANK(M4:M4)=1,"--",M4)</f>
        <v>--</v>
      </c>
      <c r="D14" s="12" t="str">
        <f>IF(C14 &lt;&gt;"--", IF(C14&gt;0,C14/20,"--"),"--")</f>
        <v>--</v>
      </c>
      <c r="F14" s="21"/>
      <c r="P14" s="3" t="s">
        <v>40</v>
      </c>
      <c r="Q14" s="4" t="s">
        <v>41</v>
      </c>
      <c r="R14" s="4"/>
      <c r="S14" s="4"/>
      <c r="T14" s="4"/>
      <c r="U14" s="4"/>
      <c r="V14" s="4"/>
      <c r="W14" s="5"/>
    </row>
    <row r="15" spans="1:23" ht="15" thickBot="1" x14ac:dyDescent="0.35">
      <c r="A15" s="7" t="s">
        <v>12</v>
      </c>
      <c r="B15" s="13" t="str">
        <f>IF(N4&gt;=10,"OK", IF(M4&gt;=10,"Javítandó","Baj van!!"))</f>
        <v>Baj van!!</v>
      </c>
      <c r="C15" s="13" t="str">
        <f>IF(COUNTBLANK(N4:N4)=1,"--",N4)</f>
        <v>--</v>
      </c>
      <c r="D15" s="14" t="str">
        <f>IF(C15 &lt;&gt;"--", IF(C15&gt;0,C15/20,"--"),"--")</f>
        <v>--</v>
      </c>
      <c r="F15" s="21"/>
      <c r="P15" s="3" t="s">
        <v>42</v>
      </c>
      <c r="Q15" s="4" t="s">
        <v>44</v>
      </c>
      <c r="R15" s="4"/>
      <c r="S15" s="4"/>
      <c r="T15" s="4"/>
      <c r="U15" s="4"/>
      <c r="V15" s="4"/>
      <c r="W15" s="5"/>
    </row>
    <row r="16" spans="1:23" ht="15" thickBot="1" x14ac:dyDescent="0.35">
      <c r="F16" s="21"/>
      <c r="P16" s="3"/>
      <c r="Q16" s="20" t="s">
        <v>56</v>
      </c>
      <c r="R16" s="4"/>
      <c r="S16" s="4"/>
      <c r="T16" s="4"/>
      <c r="U16" s="4"/>
      <c r="V16" s="4"/>
      <c r="W16" s="5"/>
    </row>
    <row r="17" spans="1:23" x14ac:dyDescent="0.3">
      <c r="A17" s="32" t="s">
        <v>47</v>
      </c>
      <c r="B17" s="33"/>
      <c r="C17" s="33"/>
      <c r="D17" s="34"/>
      <c r="F17" s="21" t="s">
        <v>51</v>
      </c>
      <c r="P17" s="3" t="s">
        <v>23</v>
      </c>
      <c r="Q17" s="4"/>
      <c r="R17" s="4"/>
      <c r="S17" s="4"/>
      <c r="T17" s="4"/>
      <c r="U17" s="4"/>
      <c r="V17" s="4"/>
      <c r="W17" s="5"/>
    </row>
    <row r="18" spans="1:23" x14ac:dyDescent="0.3">
      <c r="A18" s="35" t="s">
        <v>15</v>
      </c>
      <c r="B18" s="36"/>
      <c r="C18" s="27" t="str">
        <f>IF(C9 &lt;&gt; "--",  IF(C9&gt;0, MIN(40,2*C9/3), "--"),"--")</f>
        <v>--</v>
      </c>
      <c r="D18" s="29" t="str">
        <f>IF(C18 &lt;&gt;"--",C18/12,"--")</f>
        <v>--</v>
      </c>
      <c r="F18" s="21" t="s">
        <v>52</v>
      </c>
      <c r="J18" s="1"/>
      <c r="P18" s="15" t="s">
        <v>24</v>
      </c>
      <c r="Q18" s="4" t="s">
        <v>29</v>
      </c>
      <c r="R18" s="4"/>
      <c r="S18" s="4"/>
      <c r="T18" s="4"/>
      <c r="U18" s="4"/>
      <c r="V18" s="4"/>
      <c r="W18" s="5"/>
    </row>
    <row r="19" spans="1:23" x14ac:dyDescent="0.3">
      <c r="A19" s="35" t="s">
        <v>21</v>
      </c>
      <c r="B19" s="36"/>
      <c r="C19" s="27" t="str">
        <f>IF(AND(C9 &lt;&gt; "--", C10 &lt;&gt; "--", C14 &lt;&gt;"--"),  IF(AND(C9&gt;0,C10&gt;0,C14&gt;=10), MIN(40,2*(C9+C10)/3)+C14, "--"),"--")</f>
        <v>--</v>
      </c>
      <c r="D19" s="29" t="str">
        <f>IF(C19 &lt;&gt;"--",C19/44,"--")</f>
        <v>--</v>
      </c>
      <c r="F19" s="21"/>
      <c r="J19" s="1"/>
      <c r="P19" s="15" t="s">
        <v>25</v>
      </c>
      <c r="Q19" s="4" t="s">
        <v>30</v>
      </c>
      <c r="R19" s="4"/>
      <c r="S19" s="4"/>
      <c r="T19" s="4"/>
      <c r="U19" s="4"/>
      <c r="V19" s="4"/>
      <c r="W19" s="5"/>
    </row>
    <row r="20" spans="1:23" x14ac:dyDescent="0.3">
      <c r="A20" s="35" t="s">
        <v>22</v>
      </c>
      <c r="B20" s="36"/>
      <c r="C20" s="27" t="str">
        <f>IF(AND(C9 &lt;&gt; "--", C10 &lt;&gt; "--",C11&lt;&gt;"--", C14 &lt;&gt;"--"),  IF(AND(C9&gt;0,C10&gt;0,C11&gt;0,C14&gt;=10), MIN(40,2*(C9+C10+C11)/3)+C14, "--"),"--")</f>
        <v>--</v>
      </c>
      <c r="D20" s="29" t="str">
        <f>IF(C20 &lt;&gt;"--",C20/56,"--")</f>
        <v>--</v>
      </c>
      <c r="F20" s="21" t="s">
        <v>55</v>
      </c>
      <c r="J20" s="1"/>
      <c r="P20" s="15" t="s">
        <v>26</v>
      </c>
      <c r="Q20" s="4" t="s">
        <v>31</v>
      </c>
      <c r="R20" s="4"/>
      <c r="S20" s="4"/>
      <c r="T20" s="4"/>
      <c r="U20" s="4"/>
      <c r="V20" s="4"/>
      <c r="W20" s="5"/>
    </row>
    <row r="21" spans="1:23" ht="15" thickBot="1" x14ac:dyDescent="0.35">
      <c r="A21" s="37" t="s">
        <v>50</v>
      </c>
      <c r="B21" s="38"/>
      <c r="C21" s="28" t="str">
        <f>IF(AND(C9 &lt;&gt; "--", C10 &lt;&gt; "--",C11&lt;&gt;"--", C12&lt;&gt;"--",C14 &lt;&gt;"--",C15&lt;&gt;"--"),  IF(AND(C9&gt;0,C10&gt;0,C11&gt;0,C12&gt;0,C14&gt;=10,C15&gt;=10), MIN(40,2*(C9+C10+C11+C12)/3)+C14+C15, "--"),"--")</f>
        <v>--</v>
      </c>
      <c r="D21" s="30" t="str">
        <f>IF(C21 &lt;&gt;"--",C21/80,"--")</f>
        <v>--</v>
      </c>
      <c r="F21" s="21" t="s">
        <v>54</v>
      </c>
      <c r="J21" s="1"/>
      <c r="P21" s="15" t="s">
        <v>27</v>
      </c>
      <c r="Q21" s="4" t="s">
        <v>32</v>
      </c>
      <c r="R21" s="4"/>
      <c r="S21" s="4"/>
      <c r="T21" s="4"/>
      <c r="U21" s="4"/>
      <c r="V21" s="4"/>
      <c r="W21" s="5"/>
    </row>
    <row r="22" spans="1:23" x14ac:dyDescent="0.3">
      <c r="J22" s="1"/>
      <c r="P22" s="15" t="s">
        <v>28</v>
      </c>
      <c r="Q22" s="4" t="s">
        <v>33</v>
      </c>
      <c r="R22" s="4"/>
      <c r="S22" s="4"/>
      <c r="T22" s="4"/>
      <c r="U22" s="4"/>
      <c r="V22" s="4"/>
      <c r="W22" s="5"/>
    </row>
    <row r="23" spans="1:23" ht="15" thickBot="1" x14ac:dyDescent="0.35">
      <c r="A23" s="26" t="str">
        <f>IF(D21&lt;&gt;"--",IF(10*D21 &gt;=8, "Szép munka, gratulálok!!!",""),"")</f>
        <v/>
      </c>
      <c r="J23" s="2"/>
      <c r="P23" s="16" t="s">
        <v>34</v>
      </c>
      <c r="Q23" s="31" t="s">
        <v>35</v>
      </c>
      <c r="R23" s="31"/>
      <c r="S23" s="31"/>
      <c r="T23" s="8"/>
      <c r="U23" s="8"/>
      <c r="V23" s="8"/>
      <c r="W23" s="9"/>
    </row>
  </sheetData>
  <mergeCells count="8">
    <mergeCell ref="Q23:S23"/>
    <mergeCell ref="P7:W7"/>
    <mergeCell ref="A7:D7"/>
    <mergeCell ref="A17:D17"/>
    <mergeCell ref="A18:B18"/>
    <mergeCell ref="A19:B19"/>
    <mergeCell ref="A20:B20"/>
    <mergeCell ref="A21:B21"/>
  </mergeCells>
  <pageMargins left="0.7" right="0.7" top="0.75" bottom="0.75" header="0.3" footer="0.3"/>
  <pageSetup paperSize="9" orientation="portrait" r:id="rId1"/>
  <ignoredErrors>
    <ignoredError sqref="B9:B11 B12 C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2025-10-20T19:28:40Z</dcterms:modified>
</cp:coreProperties>
</file>